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тарифи вода 2024\"/>
    </mc:Choice>
  </mc:AlternateContent>
  <xr:revisionPtr revIDLastSave="0" documentId="13_ncr:1_{9048AEDC-41CF-4B94-875D-92589F6C54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руктура ЦВ" sheetId="1" r:id="rId1"/>
    <sheet name="елементи" sheetId="2" r:id="rId2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Excel_BuiltIn_Print_Titles_2" localSheetId="0">#REF!</definedName>
    <definedName name="Excel_BuiltIn_Print_Titles_2">#REF!</definedName>
    <definedName name="Excel_BuiltIn_Print_Titles_4" localSheetId="0">#REF!</definedName>
    <definedName name="Excel_BuiltIn_Print_Titles_4">#REF!</definedName>
    <definedName name="Excel_BuiltIn_Print_Titles_5">"#REF!"</definedName>
    <definedName name="Print_Area_1" localSheetId="0">#REF!</definedName>
    <definedName name="Print_Area_1">#REF!</definedName>
    <definedName name="SHARED_FORMULA_13_110_13_110_0" localSheetId="0">(#REF!-#REF!)/#REF!</definedName>
    <definedName name="SHARED_FORMULA_13_110_13_110_0">(#REF!-#REF!)/#REF!</definedName>
    <definedName name="SHARED_FORMULA_13_138_13_138_0" localSheetId="0">#REF!+#REF!+#REF!</definedName>
    <definedName name="SHARED_FORMULA_13_138_13_138_0">#REF!+#REF!+#REF!</definedName>
    <definedName name="SHARED_FORMULA_13_21_13_21_0" localSheetId="0">#REF!+#REF!+#REF!</definedName>
    <definedName name="SHARED_FORMULA_13_21_13_21_0">#REF!+#REF!+#REF!</definedName>
    <definedName name="SHARED_FORMULA_13_30_13_30_0" localSheetId="0">#REF!+#REF!+#REF!</definedName>
    <definedName name="SHARED_FORMULA_13_30_13_30_0">#REF!+#REF!+#REF!</definedName>
    <definedName name="SHARED_FORMULA_13_60_13_60_0" localSheetId="0">#REF!+#REF!+#REF!</definedName>
    <definedName name="SHARED_FORMULA_13_60_13_60_0">#REF!+#REF!+#REF!</definedName>
    <definedName name="SHARED_FORMULA_13_85_13_85_0" localSheetId="0">#REF!+#REF!-#REF!</definedName>
    <definedName name="SHARED_FORMULA_13_85_13_85_0">#REF!+#REF!-#REF!</definedName>
    <definedName name="SHARED_FORMULA_13_93_13_93_0" localSheetId="0">#REF!-#REF!+#REF!+#REF!</definedName>
    <definedName name="SHARED_FORMULA_13_93_13_93_0">#REF!-#REF!+#REF!+#REF!</definedName>
    <definedName name="SHARED_FORMULA_14_116_14_116_0" localSheetId="0">#REF!+#REF!+#REF!</definedName>
    <definedName name="SHARED_FORMULA_14_116_14_116_0">#REF!+#REF!+#REF!</definedName>
    <definedName name="SHARED_FORMULA_14_30_14_30_0" localSheetId="0">#REF!+#REF!+#REF!</definedName>
    <definedName name="SHARED_FORMULA_14_30_14_30_0">#REF!+#REF!+#REF!</definedName>
    <definedName name="SHARED_FORMULA_14_60_14_60_0" localSheetId="0">#REF!+#REF!+#REF!</definedName>
    <definedName name="SHARED_FORMULA_14_60_14_60_0">#REF!+#REF!+#REF!</definedName>
    <definedName name="SHARED_FORMULA_15_107_15_107_0" localSheetId="0">(#REF!+#REF!)/#REF!</definedName>
    <definedName name="SHARED_FORMULA_15_107_15_107_0">(#REF!+#REF!)/#REF!</definedName>
    <definedName name="SHARED_FORMULA_15_108_15_108_0" localSheetId="0">(#REF!-#REF!-#REF!)/#REF!</definedName>
    <definedName name="SHARED_FORMULA_15_108_15_108_0">(#REF!-#REF!-#REF!)/#REF!</definedName>
    <definedName name="SHARED_FORMULA_19_103_19_103_0" localSheetId="0">#REF!+#REF!</definedName>
    <definedName name="SHARED_FORMULA_19_103_19_103_0">#REF!+#REF!</definedName>
    <definedName name="SHARED_FORMULA_19_138_19_138_0" localSheetId="0">#REF!+#REF!</definedName>
    <definedName name="SHARED_FORMULA_19_138_19_138_0">#REF!+#REF!</definedName>
    <definedName name="SHARED_FORMULA_19_21_19_21_0" localSheetId="0">#REF!+#REF!</definedName>
    <definedName name="SHARED_FORMULA_19_21_19_21_0">#REF!+#REF!</definedName>
    <definedName name="SHARED_FORMULA_19_29_19_29_0" localSheetId="0">#REF!+#REF!</definedName>
    <definedName name="SHARED_FORMULA_19_29_19_29_0">#REF!+#REF!</definedName>
    <definedName name="SHARED_FORMULA_19_60_19_60_0" localSheetId="0">#REF!+#REF!</definedName>
    <definedName name="SHARED_FORMULA_19_60_19_60_0">#REF!+#REF!</definedName>
    <definedName name="SHARED_FORMULA_19_93_19_93_0" localSheetId="0">#REF!+#REF!</definedName>
    <definedName name="SHARED_FORMULA_19_93_19_93_0">#REF!+#REF!</definedName>
    <definedName name="SHARED_FORMULA_20_116_20_116_0" localSheetId="0">#REF!+#REF!</definedName>
    <definedName name="SHARED_FORMULA_20_116_20_116_0">#REF!+#REF!</definedName>
    <definedName name="SHARED_FORMULA_20_29_20_29_0" localSheetId="0">#REF!+#REF!</definedName>
    <definedName name="SHARED_FORMULA_20_29_20_29_0">#REF!+#REF!</definedName>
    <definedName name="SHARED_FORMULA_20_60_20_60_0" localSheetId="0">#REF!+#REF!</definedName>
    <definedName name="SHARED_FORMULA_20_60_20_60_0">#REF!+#REF!</definedName>
    <definedName name="SHARED_FORMULA_24_21_24_21_0" localSheetId="0">#REF!+#REF!+#REF!</definedName>
    <definedName name="SHARED_FORMULA_24_21_24_21_0">#REF!+#REF!+#REF!</definedName>
    <definedName name="SHARED_FORMULA_24_60_24_60_0" localSheetId="0">#REF!+#REF!+#REF!</definedName>
    <definedName name="SHARED_FORMULA_24_60_24_60_0">#REF!+#REF!+#REF!</definedName>
    <definedName name="SHARED_FORMULA_25_116_25_116_0" localSheetId="0">#REF!+#REF!+#REF!+#REF!</definedName>
    <definedName name="SHARED_FORMULA_25_116_25_116_0">#REF!+#REF!+#REF!+#REF!</definedName>
    <definedName name="SHARED_FORMULA_25_23_25_23_0" localSheetId="0">#REF!+#REF!+#REF!+#REF!</definedName>
    <definedName name="SHARED_FORMULA_25_23_25_23_0">#REF!+#REF!+#REF!+#REF!</definedName>
    <definedName name="SHARED_FORMULA_25_60_25_60_0" localSheetId="0">#REF!+#REF!+#REF!+#REF!</definedName>
    <definedName name="SHARED_FORMULA_25_60_25_60_0">#REF!+#REF!+#REF!+#REF!</definedName>
    <definedName name="SHARED_FORMULA_3_106_3_106_0" localSheetId="0">#REF!/#REF!</definedName>
    <definedName name="SHARED_FORMULA_3_106_3_106_0">#REF!/#REF!</definedName>
    <definedName name="SHARED_FORMULA_3_107_3_107_0" localSheetId="0">(#REF!+#REF!+#REF!)/#REF!</definedName>
    <definedName name="SHARED_FORMULA_3_107_3_107_0">(#REF!+#REF!+#REF!)/#REF!</definedName>
    <definedName name="SHARED_FORMULA_3_108_3_108_0" localSheetId="0">(#REF!-#REF!-#REF!-#REF!)/#REF!</definedName>
    <definedName name="SHARED_FORMULA_3_108_3_108_0">(#REF!-#REF!-#REF!-#REF!)/#REF!</definedName>
    <definedName name="SHARED_FORMULA_3_127_3_127_0" localSheetId="0">#REF!</definedName>
    <definedName name="SHARED_FORMULA_3_127_3_127_0">#REF!</definedName>
    <definedName name="SHARED_FORMULA_3_128_3_128_0" localSheetId="0">(#REF!+#REF!)/#REF!</definedName>
    <definedName name="SHARED_FORMULA_3_128_3_128_0">(#REF!+#REF!)/#REF!</definedName>
    <definedName name="SHARED_FORMULA_3_129_3_129_0" localSheetId="0">#REF!</definedName>
    <definedName name="SHARED_FORMULA_3_129_3_129_0">#REF!</definedName>
    <definedName name="SHARED_FORMULA_3_133_3_133_0" localSheetId="0">#REF!/#REF!</definedName>
    <definedName name="SHARED_FORMULA_3_133_3_133_0">#REF!/#REF!</definedName>
    <definedName name="SHARED_FORMULA_3_137_3_137_0" localSheetId="0">#REF!+#REF!</definedName>
    <definedName name="SHARED_FORMULA_3_137_3_137_0">#REF!+#REF!</definedName>
    <definedName name="SHARED_FORMULA_3_59_3_59_0" localSheetId="0">IF(#REF!+#REF!+#REF!+#REF!=#REF!+#REF!+#REF!+#REF!+#REF!,#REF!+#REF!+#REF!+#REF!,"неприпустиме значення")</definedName>
    <definedName name="SHARED_FORMULA_3_59_3_59_0">IF(#REF!+#REF!+#REF!+#REF!=#REF!+#REF!+#REF!+#REF!+#REF!,#REF!+#REF!+#REF!+#REF!,"неприпустиме значення")</definedName>
    <definedName name="SHARED_FORMULA_4_100_4_100_0" localSheetId="0">#REF!+1</definedName>
    <definedName name="SHARED_FORMULA_4_100_4_100_0">#REF!+1</definedName>
    <definedName name="SHARED_FORMULA_4_20_4_20_0" localSheetId="0">#REF!+1</definedName>
    <definedName name="SHARED_FORMULA_4_20_4_20_0">#REF!+1</definedName>
    <definedName name="SHARED_FORMULA_4_58_4_58_0" localSheetId="0">#REF!+1</definedName>
    <definedName name="SHARED_FORMULA_4_58_4_58_0">#REF!+1</definedName>
    <definedName name="SHARED_FORMULA_5_102_5_102_0" localSheetId="0">#REF!+#REF!+#REF!</definedName>
    <definedName name="SHARED_FORMULA_5_102_5_102_0">#REF!+#REF!+#REF!</definedName>
    <definedName name="SHARED_FORMULA_7_109_7_109_0" localSheetId="0">#REF!/#REF!</definedName>
    <definedName name="SHARED_FORMULA_7_109_7_109_0">#REF!/#REF!</definedName>
    <definedName name="SHARED_FORMULA_7_110_7_110_0" localSheetId="0">#REF!/#REF!</definedName>
    <definedName name="SHARED_FORMULA_7_110_7_110_0">#REF!/#REF!</definedName>
    <definedName name="SHARED_FORMULA_7_111_7_111_0" localSheetId="0">(#REF!)/(#REF!+#REF!)*100</definedName>
    <definedName name="SHARED_FORMULA_7_111_7_111_0">(#REF!)/(#REF!+#REF!)*100</definedName>
    <definedName name="SHARED_FORMULA_7_138_7_138_0" localSheetId="0">#REF!+#REF!</definedName>
    <definedName name="SHARED_FORMULA_7_138_7_138_0">#REF!+#REF!</definedName>
    <definedName name="SHARED_FORMULA_7_21_7_21_0" localSheetId="0">#REF!+#REF!</definedName>
    <definedName name="SHARED_FORMULA_7_21_7_21_0">#REF!+#REF!</definedName>
    <definedName name="SHARED_FORMULA_7_29_7_29_0" localSheetId="0">#REF!+#REF!</definedName>
    <definedName name="SHARED_FORMULA_7_29_7_29_0">#REF!+#REF!</definedName>
    <definedName name="SHARED_FORMULA_7_60_7_60_0" localSheetId="0">#REF!+#REF!</definedName>
    <definedName name="SHARED_FORMULA_7_60_7_60_0">#REF!+#REF!</definedName>
    <definedName name="SHARED_FORMULA_7_77_7_77_0" localSheetId="0">#REF!+#REF!+#REF!</definedName>
    <definedName name="SHARED_FORMULA_7_77_7_77_0">#REF!+#REF!+#REF!</definedName>
    <definedName name="SHARED_FORMULA_7_85_7_85_0" localSheetId="0">#REF!-#REF!</definedName>
    <definedName name="SHARED_FORMULA_7_85_7_85_0">#REF!-#REF!</definedName>
    <definedName name="SHARED_FORMULA_7_93_7_93_0" localSheetId="0">#REF!-#REF!</definedName>
    <definedName name="SHARED_FORMULA_7_93_7_93_0">#REF!-#REF!</definedName>
    <definedName name="SHARED_FORMULA_7_95_7_95_0" localSheetId="0">#REF!-#REF!</definedName>
    <definedName name="SHARED_FORMULA_7_95_7_95_0">#REF!-#REF!</definedName>
    <definedName name="SHARED_FORMULA_8_116_8_116_0" localSheetId="0">#REF!+#REF!</definedName>
    <definedName name="SHARED_FORMULA_8_116_8_116_0">#REF!+#REF!</definedName>
    <definedName name="SHARED_FORMULA_8_30_8_30_0" localSheetId="0">#REF!+#REF!</definedName>
    <definedName name="SHARED_FORMULA_8_30_8_30_0">#REF!+#REF!</definedName>
    <definedName name="SHARED_FORMULA_8_60_8_60_0" localSheetId="0">#REF!+#REF!</definedName>
    <definedName name="SHARED_FORMULA_8_60_8_60_0">#REF!+#REF!</definedName>
    <definedName name="всенкснеіукі" localSheetId="0">(#REF!+#REF!)/#REF!</definedName>
    <definedName name="всенкснеіукі">(#REF!+#REF!)/#REF!</definedName>
    <definedName name="г" localSheetId="0">#REF!</definedName>
    <definedName name="г">#REF!</definedName>
    <definedName name="мгнм" localSheetId="0">#REF!+#REF!</definedName>
    <definedName name="мгнм">#REF!+#REF!</definedName>
    <definedName name="ноен" localSheetId="0">#REF!</definedName>
    <definedName name="ноен">#REF!</definedName>
    <definedName name="_xlnm.Print_Area" localSheetId="0">'структура ЦВ'!$A$1:$F$53</definedName>
    <definedName name="п" localSheetId="0">#REF!</definedName>
    <definedName name="п">#REF!</definedName>
    <definedName name="покриття00" localSheetId="0">#REF!</definedName>
    <definedName name="покриття00">#REF!</definedName>
    <definedName name="Поооооооооо" localSheetId="0">#REF!</definedName>
    <definedName name="Поооооооооо">#REF!</definedName>
    <definedName name="псен" localSheetId="0">#REF!+#REF!+#REF!+#REF!</definedName>
    <definedName name="псен">#REF!+#REF!+#REF!+#REF!</definedName>
    <definedName name="рр" localSheetId="0">#REF!</definedName>
    <definedName name="рр">#REF!</definedName>
    <definedName name="упіуп" localSheetId="0">#REF!</definedName>
    <definedName name="упіуп">#REF!</definedName>
    <definedName name="щр" localSheetId="0">#REF!+#REF!</definedName>
    <definedName name="щр">#REF!+#REF!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2" l="1"/>
  <c r="E8" i="2" s="1"/>
  <c r="E17" i="2" s="1"/>
  <c r="E20" i="2" s="1"/>
  <c r="D10" i="2"/>
  <c r="D29" i="1"/>
  <c r="E31" i="1"/>
  <c r="F31" i="1" s="1"/>
  <c r="C31" i="1"/>
  <c r="C26" i="1" s="1"/>
  <c r="E25" i="1"/>
  <c r="F25" i="1" s="1"/>
  <c r="C25" i="1"/>
  <c r="D25" i="1" s="1"/>
  <c r="C16" i="1"/>
  <c r="E14" i="1"/>
  <c r="E10" i="1" s="1"/>
  <c r="C14" i="1"/>
  <c r="D14" i="1" s="1"/>
  <c r="F9" i="2"/>
  <c r="F11" i="2"/>
  <c r="F12" i="2"/>
  <c r="F13" i="2"/>
  <c r="F14" i="2"/>
  <c r="F15" i="2"/>
  <c r="F16" i="2"/>
  <c r="D11" i="1"/>
  <c r="F11" i="1"/>
  <c r="D12" i="1"/>
  <c r="F12" i="1"/>
  <c r="D13" i="1"/>
  <c r="F13" i="1"/>
  <c r="D15" i="1"/>
  <c r="F15" i="1"/>
  <c r="E16" i="1"/>
  <c r="D17" i="1"/>
  <c r="F17" i="1"/>
  <c r="D18" i="1"/>
  <c r="F18" i="1"/>
  <c r="D19" i="1"/>
  <c r="F19" i="1"/>
  <c r="D21" i="1"/>
  <c r="F21" i="1"/>
  <c r="D22" i="1"/>
  <c r="F22" i="1"/>
  <c r="D23" i="1"/>
  <c r="F23" i="1"/>
  <c r="D24" i="1"/>
  <c r="F24" i="1"/>
  <c r="C20" i="1"/>
  <c r="D27" i="1"/>
  <c r="F27" i="1"/>
  <c r="D28" i="1"/>
  <c r="F28" i="1"/>
  <c r="F29" i="1"/>
  <c r="D30" i="1"/>
  <c r="F30" i="1"/>
  <c r="C32" i="1"/>
  <c r="E32" i="1"/>
  <c r="D33" i="1"/>
  <c r="F33" i="1"/>
  <c r="D34" i="1"/>
  <c r="F34" i="1"/>
  <c r="D35" i="1"/>
  <c r="F35" i="1"/>
  <c r="D36" i="1"/>
  <c r="F36" i="1"/>
  <c r="F10" i="2" l="1"/>
  <c r="F32" i="1"/>
  <c r="D32" i="1"/>
  <c r="E26" i="1"/>
  <c r="F26" i="1"/>
  <c r="D20" i="1"/>
  <c r="F16" i="1"/>
  <c r="D16" i="1"/>
  <c r="C10" i="1"/>
  <c r="C9" i="1" s="1"/>
  <c r="C39" i="1" s="1"/>
  <c r="C46" i="1" s="1"/>
  <c r="C47" i="1" s="1"/>
  <c r="C49" i="1" s="1"/>
  <c r="D10" i="1"/>
  <c r="E21" i="2"/>
  <c r="E22" i="2" s="1"/>
  <c r="D8" i="2"/>
  <c r="F20" i="1"/>
  <c r="E20" i="1"/>
  <c r="E9" i="1" s="1"/>
  <c r="F14" i="1"/>
  <c r="F10" i="1" s="1"/>
  <c r="D31" i="1"/>
  <c r="D26" i="1" s="1"/>
  <c r="E39" i="1" l="1"/>
  <c r="E46" i="1" s="1"/>
  <c r="E47" i="1" s="1"/>
  <c r="E49" i="1" s="1"/>
  <c r="F9" i="1"/>
  <c r="F39" i="1" s="1"/>
  <c r="D9" i="1"/>
  <c r="D39" i="1" s="1"/>
  <c r="F8" i="2"/>
  <c r="D17" i="2"/>
  <c r="D20" i="2" l="1"/>
  <c r="F17" i="2"/>
  <c r="F20" i="2" l="1"/>
  <c r="D21" i="2"/>
  <c r="F21" i="2" s="1"/>
  <c r="D22" i="2" l="1"/>
  <c r="F22" i="2" s="1"/>
</calcChain>
</file>

<file path=xl/sharedStrings.xml><?xml version="1.0" encoding="utf-8"?>
<sst xmlns="http://schemas.openxmlformats.org/spreadsheetml/2006/main" count="118" uniqueCount="102">
  <si>
    <t>Ігор МОРОЗ</t>
  </si>
  <si>
    <t>Директор  КП "Водоканал"</t>
  </si>
  <si>
    <t>Тариф на  централізоване водопостачання та водовідведення,  грн/м3 (з ПДВ)</t>
  </si>
  <si>
    <t>11</t>
  </si>
  <si>
    <r>
      <t>Обсяг реалізації, тис. м</t>
    </r>
    <r>
      <rPr>
        <b/>
        <vertAlign val="superscript"/>
        <sz val="18"/>
        <rFont val="Times New Roman"/>
        <family val="1"/>
        <charset val="204"/>
      </rPr>
      <t>3</t>
    </r>
  </si>
  <si>
    <t>10</t>
  </si>
  <si>
    <r>
      <t>Тариф на  централізоване водопостачання/водовідведення, грн/м</t>
    </r>
    <r>
      <rPr>
        <b/>
        <vertAlign val="superscript"/>
        <sz val="18"/>
        <rFont val="Times New Roman"/>
        <family val="1"/>
        <charset val="204"/>
      </rPr>
      <t>3</t>
    </r>
  </si>
  <si>
    <t>9</t>
  </si>
  <si>
    <t>Вартість централізованого водопостачання/водовідведення, тис. грн</t>
  </si>
  <si>
    <t>8</t>
  </si>
  <si>
    <t>інше використання прибутку</t>
  </si>
  <si>
    <t>7.5</t>
  </si>
  <si>
    <t>на розвиток виробництва (виробничі інвестиції)</t>
  </si>
  <si>
    <t>7.4</t>
  </si>
  <si>
    <t>резервний фонд (капітал)</t>
  </si>
  <si>
    <t>7.3</t>
  </si>
  <si>
    <t>дивіденди</t>
  </si>
  <si>
    <t>7.2</t>
  </si>
  <si>
    <t>податок на прибуток</t>
  </si>
  <si>
    <t>7.1</t>
  </si>
  <si>
    <t>Розрахунковий прибуток, у тому числі:</t>
  </si>
  <si>
    <t>7</t>
  </si>
  <si>
    <t>Повна собівартість</t>
  </si>
  <si>
    <t>6</t>
  </si>
  <si>
    <t>Фінансові витрати</t>
  </si>
  <si>
    <t>5</t>
  </si>
  <si>
    <t>Інші операційні витрати</t>
  </si>
  <si>
    <t>4</t>
  </si>
  <si>
    <t>інші витрати</t>
  </si>
  <si>
    <t>3.4</t>
  </si>
  <si>
    <t>амортизаційні відрахування</t>
  </si>
  <si>
    <t>3.3</t>
  </si>
  <si>
    <t>відрахування на соціальні заходи</t>
  </si>
  <si>
    <t>3.2</t>
  </si>
  <si>
    <t>витрати на оплату праці</t>
  </si>
  <si>
    <t>3.1</t>
  </si>
  <si>
    <t>Витрати на збут, у тому числі:</t>
  </si>
  <si>
    <t>3</t>
  </si>
  <si>
    <t>2.5</t>
  </si>
  <si>
    <t>витрати, пов’язані зі сплатою податків, зборів та інших передбачених законодавством обов’язкових платежів</t>
  </si>
  <si>
    <t>2.4</t>
  </si>
  <si>
    <t>2.3</t>
  </si>
  <si>
    <t>2.2</t>
  </si>
  <si>
    <t>2.1</t>
  </si>
  <si>
    <t>Адміністративні витрати, у тому числі:</t>
  </si>
  <si>
    <t>2</t>
  </si>
  <si>
    <t>1.4.5</t>
  </si>
  <si>
    <t>1.4.4</t>
  </si>
  <si>
    <t>1.4.3</t>
  </si>
  <si>
    <t>1.4.2</t>
  </si>
  <si>
    <t>1.4.1</t>
  </si>
  <si>
    <t>загальновиробничі витрати, у тому числі:</t>
  </si>
  <si>
    <t>1.4</t>
  </si>
  <si>
    <t>інші прямі витрати</t>
  </si>
  <si>
    <t>1.3.3</t>
  </si>
  <si>
    <t>1.3.2</t>
  </si>
  <si>
    <t>1.3.1</t>
  </si>
  <si>
    <t>інші прямі витрати, у тому числі:</t>
  </si>
  <si>
    <t>1.3</t>
  </si>
  <si>
    <t>прямі витрати на оплату праці</t>
  </si>
  <si>
    <t>1.2</t>
  </si>
  <si>
    <t>матеріали, запасні частини та інші матеріальні ресурси (ремонти)</t>
  </si>
  <si>
    <t>1.1.4</t>
  </si>
  <si>
    <t>витрати на реагенти</t>
  </si>
  <si>
    <t>1.1.3</t>
  </si>
  <si>
    <t>витрати на придбання води в інших суб’єктів господарювання/ очищення власних стічних вод іншими суб’єктами господарювання</t>
  </si>
  <si>
    <t>1.1.2</t>
  </si>
  <si>
    <t>електроенергія</t>
  </si>
  <si>
    <t>1.1.1</t>
  </si>
  <si>
    <t>прямі матеріальні витрати, у тому числі:</t>
  </si>
  <si>
    <t>1.1</t>
  </si>
  <si>
    <t>Виробнича собівартість, у тому числі:</t>
  </si>
  <si>
    <r>
      <t>грн/м</t>
    </r>
    <r>
      <rPr>
        <vertAlign val="superscript"/>
        <sz val="18"/>
        <rFont val="Times New Roman"/>
        <family val="1"/>
        <charset val="204"/>
      </rPr>
      <t>3</t>
    </r>
  </si>
  <si>
    <t>тис. грн на рік</t>
  </si>
  <si>
    <t>Централізоване водовідведення</t>
  </si>
  <si>
    <t xml:space="preserve">Централізоване водопостачання </t>
  </si>
  <si>
    <t>Найменування показників</t>
  </si>
  <si>
    <t>№
з/п</t>
  </si>
  <si>
    <t>Без ПДВ</t>
  </si>
  <si>
    <t>комунального підприємства водопровідно-каналізаційного господарства «Водоканал»                                                  Старокостянтинівської міської ради</t>
  </si>
  <si>
    <t>Структура тарифів на централізоване водопостачання та централізоване  водовідведення</t>
  </si>
  <si>
    <t xml:space="preserve">Директор </t>
  </si>
  <si>
    <t>Тариф 1 м. куб. з ПДВ</t>
  </si>
  <si>
    <t>Податок на додану вартість 20%</t>
  </si>
  <si>
    <t>Собівартість 1 м. куб.</t>
  </si>
  <si>
    <t>План обсягів наданих послуг</t>
  </si>
  <si>
    <t>Розрахунковий прибуток</t>
  </si>
  <si>
    <t>РАЗОМ</t>
  </si>
  <si>
    <t>Інші витрати</t>
  </si>
  <si>
    <t>Амортизаційні відрахування</t>
  </si>
  <si>
    <t>Відрахування на соціальні заходи</t>
  </si>
  <si>
    <t>Витрати на оплату праці</t>
  </si>
  <si>
    <t>витрати на паливо-мастильні матеріали</t>
  </si>
  <si>
    <t>матеріали та інші матеріальні ресурси</t>
  </si>
  <si>
    <t>в т.ч. електроенергія</t>
  </si>
  <si>
    <t>Матеріальні витрати</t>
  </si>
  <si>
    <t>разом</t>
  </si>
  <si>
    <t>централізоване
водовідведення</t>
  </si>
  <si>
    <t>централізоване
водопостачання</t>
  </si>
  <si>
    <t>тис.грн.</t>
  </si>
  <si>
    <t>Зведений розрахунок планових витрат за елементами 
до тарифу на централізоване водопостачання та централізоване водовідведення  по КП "Водоканал " Старокостянтинівської міської ради</t>
  </si>
  <si>
    <t>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</si>
</sst>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0"/>
    <numFmt numFmtId="166" formatCode="0.00000"/>
    <numFmt numFmtId="167" formatCode="0.000"/>
  </numFmts>
  <fonts count="23" x14ac:knownFonts="1">
    <font>
      <sz val="11"/>
      <color theme="1"/>
      <name val="Calibri"/>
      <family val="2"/>
      <charset val="1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vertAlign val="superscript"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2"/>
      <name val="Times New Roman"/>
      <family val="1"/>
      <charset val="204"/>
    </font>
    <font>
      <sz val="11"/>
      <color indexed="8"/>
      <name val="Calibri"/>
      <family val="2"/>
    </font>
    <font>
      <sz val="18"/>
      <name val="Times New Roman"/>
      <family val="1"/>
      <charset val="204"/>
    </font>
    <font>
      <vertAlign val="superscript"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16" fillId="0" borderId="0"/>
    <xf numFmtId="0" fontId="12" fillId="0" borderId="0"/>
  </cellStyleXfs>
  <cellXfs count="69">
    <xf numFmtId="0" fontId="0" fillId="0" borderId="0" xfId="0"/>
    <xf numFmtId="0" fontId="2" fillId="0" borderId="0" xfId="1" applyFont="1"/>
    <xf numFmtId="0" fontId="4" fillId="0" borderId="0" xfId="1" applyFont="1"/>
    <xf numFmtId="0" fontId="4" fillId="0" borderId="0" xfId="1" applyFont="1" applyAlignment="1">
      <alignment vertical="center"/>
    </xf>
    <xf numFmtId="0" fontId="6" fillId="0" borderId="0" xfId="2" applyFont="1"/>
    <xf numFmtId="49" fontId="6" fillId="0" borderId="0" xfId="1" applyNumberFormat="1" applyFont="1" applyAlignment="1">
      <alignment horizontal="center" vertical="center"/>
    </xf>
    <xf numFmtId="4" fontId="2" fillId="0" borderId="0" xfId="1" applyNumberFormat="1" applyFont="1"/>
    <xf numFmtId="4" fontId="7" fillId="2" borderId="0" xfId="1" applyNumberFormat="1" applyFont="1" applyFill="1" applyAlignment="1">
      <alignment horizontal="center"/>
    </xf>
    <xf numFmtId="4" fontId="7" fillId="2" borderId="0" xfId="1" applyNumberFormat="1" applyFont="1" applyFill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49" fontId="7" fillId="0" borderId="0" xfId="1" applyNumberFormat="1" applyFont="1" applyAlignment="1">
      <alignment horizontal="center" vertical="center"/>
    </xf>
    <xf numFmtId="4" fontId="8" fillId="3" borderId="0" xfId="1" applyNumberFormat="1" applyFont="1" applyFill="1" applyAlignment="1">
      <alignment horizontal="center" vertical="center"/>
    </xf>
    <xf numFmtId="0" fontId="7" fillId="0" borderId="0" xfId="2" applyFont="1" applyAlignment="1">
      <alignment vertical="center" wrapText="1"/>
    </xf>
    <xf numFmtId="0" fontId="7" fillId="0" borderId="3" xfId="2" applyFont="1" applyBorder="1" applyAlignment="1">
      <alignment vertical="center" wrapText="1"/>
    </xf>
    <xf numFmtId="49" fontId="7" fillId="0" borderId="3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10" fillId="0" borderId="0" xfId="1" applyFont="1"/>
    <xf numFmtId="165" fontId="10" fillId="0" borderId="0" xfId="1" applyNumberFormat="1" applyFont="1"/>
    <xf numFmtId="4" fontId="11" fillId="3" borderId="3" xfId="1" applyNumberFormat="1" applyFont="1" applyFill="1" applyBorder="1" applyAlignment="1">
      <alignment horizontal="right" vertical="center"/>
    </xf>
    <xf numFmtId="4" fontId="11" fillId="3" borderId="3" xfId="3" applyNumberFormat="1" applyFont="1" applyFill="1" applyBorder="1" applyAlignment="1">
      <alignment horizontal="right" vertical="center"/>
    </xf>
    <xf numFmtId="0" fontId="13" fillId="3" borderId="3" xfId="1" applyFont="1" applyFill="1" applyBorder="1" applyAlignment="1">
      <alignment horizontal="left" vertical="center"/>
    </xf>
    <xf numFmtId="49" fontId="13" fillId="0" borderId="3" xfId="1" applyNumberFormat="1" applyFont="1" applyBorder="1" applyAlignment="1">
      <alignment horizontal="center" vertical="center"/>
    </xf>
    <xf numFmtId="0" fontId="13" fillId="3" borderId="3" xfId="1" applyFont="1" applyFill="1" applyBorder="1" applyAlignment="1">
      <alignment horizontal="left" vertical="center" wrapText="1"/>
    </xf>
    <xf numFmtId="166" fontId="10" fillId="0" borderId="0" xfId="1" applyNumberFormat="1" applyFont="1"/>
    <xf numFmtId="4" fontId="8" fillId="3" borderId="3" xfId="1" applyNumberFormat="1" applyFont="1" applyFill="1" applyBorder="1" applyAlignment="1">
      <alignment horizontal="right" vertical="center"/>
    </xf>
    <xf numFmtId="4" fontId="8" fillId="3" borderId="3" xfId="3" applyNumberFormat="1" applyFont="1" applyFill="1" applyBorder="1" applyAlignment="1">
      <alignment horizontal="right" vertical="center"/>
    </xf>
    <xf numFmtId="0" fontId="7" fillId="3" borderId="3" xfId="1" applyFont="1" applyFill="1" applyBorder="1" applyAlignment="1">
      <alignment horizontal="left" vertical="center"/>
    </xf>
    <xf numFmtId="164" fontId="10" fillId="0" borderId="0" xfId="1" applyNumberFormat="1" applyFont="1"/>
    <xf numFmtId="0" fontId="10" fillId="0" borderId="0" xfId="1" applyFont="1" applyAlignment="1">
      <alignment vertical="center"/>
    </xf>
    <xf numFmtId="1" fontId="7" fillId="0" borderId="3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3" fillId="0" borderId="3" xfId="1" applyFont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5" fillId="0" borderId="0" xfId="1" applyFont="1" applyAlignment="1">
      <alignment horizontal="right" wrapText="1"/>
    </xf>
    <xf numFmtId="0" fontId="10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12" fillId="0" borderId="0" xfId="6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0" fillId="0" borderId="0" xfId="6" applyFont="1"/>
    <xf numFmtId="2" fontId="18" fillId="0" borderId="0" xfId="6" applyNumberFormat="1" applyFont="1"/>
    <xf numFmtId="0" fontId="21" fillId="0" borderId="0" xfId="6" applyFont="1"/>
    <xf numFmtId="2" fontId="21" fillId="0" borderId="3" xfId="6" applyNumberFormat="1" applyFont="1" applyBorder="1"/>
    <xf numFmtId="2" fontId="18" fillId="0" borderId="3" xfId="6" applyNumberFormat="1" applyFont="1" applyBorder="1"/>
    <xf numFmtId="0" fontId="18" fillId="0" borderId="3" xfId="6" applyFont="1" applyBorder="1"/>
    <xf numFmtId="0" fontId="21" fillId="0" borderId="3" xfId="6" applyFont="1" applyBorder="1"/>
    <xf numFmtId="167" fontId="18" fillId="0" borderId="3" xfId="6" applyNumberFormat="1" applyFont="1" applyBorder="1"/>
    <xf numFmtId="0" fontId="20" fillId="0" borderId="3" xfId="6" applyFont="1" applyBorder="1"/>
    <xf numFmtId="2" fontId="17" fillId="0" borderId="3" xfId="6" applyNumberFormat="1" applyFont="1" applyBorder="1"/>
    <xf numFmtId="0" fontId="17" fillId="0" borderId="3" xfId="6" applyFont="1" applyBorder="1"/>
    <xf numFmtId="0" fontId="17" fillId="0" borderId="3" xfId="6" applyFont="1" applyBorder="1" applyAlignment="1">
      <alignment wrapText="1"/>
    </xf>
    <xf numFmtId="0" fontId="17" fillId="0" borderId="0" xfId="6" applyFont="1" applyAlignment="1">
      <alignment wrapText="1"/>
    </xf>
    <xf numFmtId="0" fontId="17" fillId="0" borderId="0" xfId="6" applyFont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4" fontId="8" fillId="3" borderId="2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6" fillId="0" borderId="0" xfId="4" applyFont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17" fillId="0" borderId="0" xfId="6" applyFont="1" applyAlignment="1">
      <alignment horizontal="center" wrapText="1"/>
    </xf>
    <xf numFmtId="0" fontId="22" fillId="0" borderId="0" xfId="6" applyFont="1" applyAlignment="1">
      <alignment horizontal="right"/>
    </xf>
  </cellXfs>
  <cellStyles count="7">
    <cellStyle name="Звичайний" xfId="0" builtinId="0"/>
    <cellStyle name="Звичайний 2" xfId="3" xr:uid="{00000000-0005-0000-0000-000000000000}"/>
    <cellStyle name="Обычный 2" xfId="5" xr:uid="{00000000-0005-0000-0000-000002000000}"/>
    <cellStyle name="Обычный 2 2" xfId="2" xr:uid="{00000000-0005-0000-0000-000003000000}"/>
    <cellStyle name="Обычный 2 3" xfId="1" xr:uid="{00000000-0005-0000-0000-000004000000}"/>
    <cellStyle name="Обычный 3" xfId="6" xr:uid="{00000000-0005-0000-0000-000005000000}"/>
    <cellStyle name="Обычный 3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view="pageBreakPreview" topLeftCell="B21" zoomScale="57" zoomScaleNormal="75" zoomScaleSheetLayoutView="57" workbookViewId="0">
      <selection activeCell="F4" sqref="F4"/>
    </sheetView>
  </sheetViews>
  <sheetFormatPr defaultColWidth="9.140625" defaultRowHeight="12.75" x14ac:dyDescent="0.2"/>
  <cols>
    <col min="1" max="1" width="10.7109375" style="1" customWidth="1"/>
    <col min="2" max="2" width="85.28515625" style="1" customWidth="1"/>
    <col min="3" max="3" width="21.85546875" style="1" customWidth="1"/>
    <col min="4" max="4" width="28.7109375" style="1" customWidth="1"/>
    <col min="5" max="5" width="21.85546875" style="1" customWidth="1" collapsed="1"/>
    <col min="6" max="6" width="29.28515625" style="1" customWidth="1"/>
    <col min="7" max="7" width="11.85546875" style="1" customWidth="1"/>
    <col min="8" max="8" width="10.85546875" style="1" bestFit="1" customWidth="1"/>
    <col min="9" max="9" width="9.140625" style="1"/>
    <col min="10" max="10" width="12.85546875" style="1" customWidth="1"/>
    <col min="11" max="16384" width="9.140625" style="1"/>
  </cols>
  <sheetData>
    <row r="1" spans="1:9" ht="10.5" customHeight="1" x14ac:dyDescent="0.2">
      <c r="D1" s="36"/>
    </row>
    <row r="2" spans="1:9" ht="39" customHeight="1" x14ac:dyDescent="0.2">
      <c r="A2" s="64" t="s">
        <v>80</v>
      </c>
      <c r="B2" s="64"/>
      <c r="C2" s="64"/>
      <c r="D2" s="64"/>
      <c r="E2" s="64"/>
      <c r="F2" s="64"/>
    </row>
    <row r="3" spans="1:9" ht="51.75" customHeight="1" x14ac:dyDescent="0.2">
      <c r="A3" s="64" t="s">
        <v>79</v>
      </c>
      <c r="B3" s="64"/>
      <c r="C3" s="64"/>
      <c r="D3" s="64"/>
      <c r="E3" s="64"/>
      <c r="F3" s="64"/>
    </row>
    <row r="4" spans="1:9" ht="38.450000000000003" customHeight="1" x14ac:dyDescent="0.3">
      <c r="A4" s="35"/>
      <c r="B4" s="35"/>
      <c r="C4" s="55" t="s">
        <v>101</v>
      </c>
      <c r="E4" s="16"/>
      <c r="F4" s="34"/>
    </row>
    <row r="5" spans="1:9" ht="38.450000000000003" customHeight="1" x14ac:dyDescent="0.3">
      <c r="A5" s="35"/>
      <c r="B5" s="35"/>
      <c r="C5" s="55"/>
      <c r="E5" s="16"/>
      <c r="F5" s="34" t="s">
        <v>78</v>
      </c>
    </row>
    <row r="6" spans="1:9" s="33" customFormat="1" ht="40.5" customHeight="1" x14ac:dyDescent="0.25">
      <c r="A6" s="65" t="s">
        <v>77</v>
      </c>
      <c r="B6" s="66" t="s">
        <v>76</v>
      </c>
      <c r="C6" s="66" t="s">
        <v>75</v>
      </c>
      <c r="D6" s="66"/>
      <c r="E6" s="66" t="s">
        <v>74</v>
      </c>
      <c r="F6" s="66"/>
    </row>
    <row r="7" spans="1:9" s="33" customFormat="1" ht="29.25" customHeight="1" x14ac:dyDescent="0.25">
      <c r="A7" s="65"/>
      <c r="B7" s="66"/>
      <c r="C7" s="31" t="s">
        <v>73</v>
      </c>
      <c r="D7" s="31" t="s">
        <v>72</v>
      </c>
      <c r="E7" s="31" t="s">
        <v>73</v>
      </c>
      <c r="F7" s="31" t="s">
        <v>72</v>
      </c>
      <c r="H7" s="58"/>
      <c r="I7" s="58"/>
    </row>
    <row r="8" spans="1:9" s="30" customFormat="1" ht="23.25" x14ac:dyDescent="0.3">
      <c r="A8" s="31">
        <v>1</v>
      </c>
      <c r="B8" s="32">
        <v>2</v>
      </c>
      <c r="C8" s="32">
        <v>3</v>
      </c>
      <c r="D8" s="32">
        <v>4</v>
      </c>
      <c r="E8" s="32">
        <v>5</v>
      </c>
      <c r="F8" s="31">
        <v>6</v>
      </c>
    </row>
    <row r="9" spans="1:9" s="16" customFormat="1" ht="24.75" customHeight="1" x14ac:dyDescent="0.3">
      <c r="A9" s="29">
        <v>1</v>
      </c>
      <c r="B9" s="26" t="s">
        <v>71</v>
      </c>
      <c r="C9" s="25">
        <f>C10+C15+C16+C20</f>
        <v>22626.079999999998</v>
      </c>
      <c r="D9" s="25">
        <f>D10+D15+D16+D20</f>
        <v>28.988800000000001</v>
      </c>
      <c r="E9" s="25">
        <f>E10+E15+E16+E20</f>
        <v>20493.689999999999</v>
      </c>
      <c r="F9" s="25">
        <f>F10+F15+F16+F20</f>
        <v>25.149100000000001</v>
      </c>
      <c r="I9" s="17"/>
    </row>
    <row r="10" spans="1:9" s="16" customFormat="1" ht="24.75" customHeight="1" x14ac:dyDescent="0.3">
      <c r="A10" s="14" t="s">
        <v>70</v>
      </c>
      <c r="B10" s="26" t="s">
        <v>69</v>
      </c>
      <c r="C10" s="25">
        <f>SUM(C11:C14)</f>
        <v>8420.73</v>
      </c>
      <c r="D10" s="25">
        <f>SUM(D11:D14)</f>
        <v>10.788800000000002</v>
      </c>
      <c r="E10" s="25">
        <f>SUM(E11:E14)</f>
        <v>5418.24</v>
      </c>
      <c r="F10" s="25">
        <f>SUM(F11:F14)</f>
        <v>6.6490999999999989</v>
      </c>
      <c r="I10" s="17"/>
    </row>
    <row r="11" spans="1:9" s="16" customFormat="1" ht="24.75" customHeight="1" x14ac:dyDescent="0.3">
      <c r="A11" s="21" t="s">
        <v>68</v>
      </c>
      <c r="B11" s="20" t="s">
        <v>67</v>
      </c>
      <c r="C11" s="19">
        <v>7054.72</v>
      </c>
      <c r="D11" s="19">
        <f>ROUND(C11/C48,4)</f>
        <v>9.0386000000000006</v>
      </c>
      <c r="E11" s="18">
        <v>4831.43</v>
      </c>
      <c r="F11" s="19">
        <f>ROUND(E11/E48,4)</f>
        <v>5.9288999999999996</v>
      </c>
      <c r="I11" s="17"/>
    </row>
    <row r="12" spans="1:9" s="16" customFormat="1" ht="48" customHeight="1" x14ac:dyDescent="0.3">
      <c r="A12" s="21" t="s">
        <v>66</v>
      </c>
      <c r="B12" s="22" t="s">
        <v>65</v>
      </c>
      <c r="C12" s="19">
        <v>0</v>
      </c>
      <c r="D12" s="19">
        <f>ROUND(C12/C48,4)</f>
        <v>0</v>
      </c>
      <c r="E12" s="18">
        <v>0</v>
      </c>
      <c r="F12" s="19">
        <f>ROUND(E12/E48,4)</f>
        <v>0</v>
      </c>
      <c r="I12" s="17"/>
    </row>
    <row r="13" spans="1:9" s="16" customFormat="1" ht="24.75" customHeight="1" x14ac:dyDescent="0.3">
      <c r="A13" s="21" t="s">
        <v>64</v>
      </c>
      <c r="B13" s="20" t="s">
        <v>63</v>
      </c>
      <c r="C13" s="19">
        <v>131.28</v>
      </c>
      <c r="D13" s="19">
        <f>ROUND(C13/C48,4)</f>
        <v>0.16819999999999999</v>
      </c>
      <c r="E13" s="18">
        <v>83.33</v>
      </c>
      <c r="F13" s="19">
        <f>ROUND(E13/E48,4)</f>
        <v>0.1023</v>
      </c>
      <c r="G13" s="27"/>
      <c r="I13" s="17"/>
    </row>
    <row r="14" spans="1:9" s="28" customFormat="1" ht="46.5" x14ac:dyDescent="0.3">
      <c r="A14" s="21" t="s">
        <v>62</v>
      </c>
      <c r="B14" s="22" t="s">
        <v>61</v>
      </c>
      <c r="C14" s="19">
        <f>660.66+705.35-C13</f>
        <v>1234.73</v>
      </c>
      <c r="D14" s="19">
        <f>ROUND(C14/C48,4)</f>
        <v>1.5820000000000001</v>
      </c>
      <c r="E14" s="18">
        <f>351.11+235.7-E13</f>
        <v>503.47999999999996</v>
      </c>
      <c r="F14" s="19">
        <f>ROUND(E14/E48,4)</f>
        <v>0.6179</v>
      </c>
      <c r="I14" s="17"/>
    </row>
    <row r="15" spans="1:9" s="16" customFormat="1" ht="24.75" customHeight="1" x14ac:dyDescent="0.3">
      <c r="A15" s="14" t="s">
        <v>60</v>
      </c>
      <c r="B15" s="26" t="s">
        <v>59</v>
      </c>
      <c r="C15" s="25">
        <v>6687.69</v>
      </c>
      <c r="D15" s="25">
        <f>ROUND(C15/C48,4)</f>
        <v>8.5684000000000005</v>
      </c>
      <c r="E15" s="24">
        <v>8248.41</v>
      </c>
      <c r="F15" s="25">
        <f>ROUND(E15/E48,4)</f>
        <v>10.1221</v>
      </c>
      <c r="I15" s="17"/>
    </row>
    <row r="16" spans="1:9" s="16" customFormat="1" ht="24.75" customHeight="1" x14ac:dyDescent="0.3">
      <c r="A16" s="14" t="s">
        <v>58</v>
      </c>
      <c r="B16" s="26" t="s">
        <v>57</v>
      </c>
      <c r="C16" s="25">
        <f>SUM(C17:C19)</f>
        <v>2919.06</v>
      </c>
      <c r="D16" s="25">
        <f>SUM(D17:D19)</f>
        <v>3.7399</v>
      </c>
      <c r="E16" s="24">
        <f>SUM(E17:E19)</f>
        <v>2924.08</v>
      </c>
      <c r="F16" s="24">
        <f>SUM(F17:F19)</f>
        <v>3.5882999999999998</v>
      </c>
      <c r="I16" s="17"/>
    </row>
    <row r="17" spans="1:9" s="16" customFormat="1" ht="24.75" customHeight="1" x14ac:dyDescent="0.3">
      <c r="A17" s="21" t="s">
        <v>56</v>
      </c>
      <c r="B17" s="20" t="s">
        <v>32</v>
      </c>
      <c r="C17" s="19">
        <v>1471.29</v>
      </c>
      <c r="D17" s="19">
        <f>ROUND(C17/C48,4)</f>
        <v>1.885</v>
      </c>
      <c r="E17" s="18">
        <v>1814.65</v>
      </c>
      <c r="F17" s="19">
        <f>ROUND(E17/E48,4)</f>
        <v>2.2269000000000001</v>
      </c>
      <c r="I17" s="17"/>
    </row>
    <row r="18" spans="1:9" s="16" customFormat="1" ht="24.75" customHeight="1" x14ac:dyDescent="0.3">
      <c r="A18" s="21" t="s">
        <v>55</v>
      </c>
      <c r="B18" s="20" t="s">
        <v>30</v>
      </c>
      <c r="C18" s="19">
        <v>1335.59</v>
      </c>
      <c r="D18" s="19">
        <f>ROUND(C18/C48,4)</f>
        <v>1.7112000000000001</v>
      </c>
      <c r="E18" s="18">
        <v>1057.97</v>
      </c>
      <c r="F18" s="19">
        <f>ROUND(E18/E48,4)</f>
        <v>1.2983</v>
      </c>
      <c r="I18" s="17"/>
    </row>
    <row r="19" spans="1:9" s="16" customFormat="1" ht="24.75" customHeight="1" x14ac:dyDescent="0.3">
      <c r="A19" s="21" t="s">
        <v>54</v>
      </c>
      <c r="B19" s="20" t="s">
        <v>53</v>
      </c>
      <c r="C19" s="19">
        <v>112.18</v>
      </c>
      <c r="D19" s="19">
        <f>ROUND(C19/C48,4)</f>
        <v>0.14369999999999999</v>
      </c>
      <c r="E19" s="18">
        <v>51.46</v>
      </c>
      <c r="F19" s="19">
        <f>ROUND(E19/E48,4)</f>
        <v>6.3100000000000003E-2</v>
      </c>
      <c r="I19" s="17"/>
    </row>
    <row r="20" spans="1:9" s="16" customFormat="1" ht="24.75" customHeight="1" x14ac:dyDescent="0.3">
      <c r="A20" s="14" t="s">
        <v>52</v>
      </c>
      <c r="B20" s="26" t="s">
        <v>51</v>
      </c>
      <c r="C20" s="24">
        <f>SUM(C21:C25)</f>
        <v>4598.5999999999995</v>
      </c>
      <c r="D20" s="24">
        <f>SUM(D21:D25)</f>
        <v>5.8916999999999993</v>
      </c>
      <c r="E20" s="24">
        <f>SUM(E21:E25)</f>
        <v>3902.96</v>
      </c>
      <c r="F20" s="24">
        <f>SUM(F21:F25)</f>
        <v>4.7896000000000001</v>
      </c>
      <c r="H20" s="27"/>
      <c r="I20" s="17"/>
    </row>
    <row r="21" spans="1:9" s="16" customFormat="1" ht="24.75" customHeight="1" x14ac:dyDescent="0.3">
      <c r="A21" s="21" t="s">
        <v>50</v>
      </c>
      <c r="B21" s="20" t="s">
        <v>34</v>
      </c>
      <c r="C21" s="18">
        <v>2558.42</v>
      </c>
      <c r="D21" s="19">
        <f>ROUND(C21/C48,4)</f>
        <v>3.2778999999999998</v>
      </c>
      <c r="E21" s="18">
        <v>2354.54</v>
      </c>
      <c r="F21" s="19">
        <f>ROUND(E21/E48,4)</f>
        <v>2.8894000000000002</v>
      </c>
      <c r="I21" s="17"/>
    </row>
    <row r="22" spans="1:9" s="16" customFormat="1" ht="24.75" customHeight="1" x14ac:dyDescent="0.3">
      <c r="A22" s="21" t="s">
        <v>49</v>
      </c>
      <c r="B22" s="20" t="s">
        <v>32</v>
      </c>
      <c r="C22" s="18">
        <v>562.85</v>
      </c>
      <c r="D22" s="19">
        <f>ROUND(C22/C48,4)</f>
        <v>0.72109999999999996</v>
      </c>
      <c r="E22" s="18">
        <v>518</v>
      </c>
      <c r="F22" s="19">
        <f>ROUND(E22/E48,4)</f>
        <v>0.63570000000000004</v>
      </c>
      <c r="I22" s="17"/>
    </row>
    <row r="23" spans="1:9" s="16" customFormat="1" ht="24.75" customHeight="1" x14ac:dyDescent="0.3">
      <c r="A23" s="21" t="s">
        <v>48</v>
      </c>
      <c r="B23" s="20" t="s">
        <v>30</v>
      </c>
      <c r="C23" s="18">
        <v>403.71</v>
      </c>
      <c r="D23" s="19">
        <f>ROUND(C23/C48,4)</f>
        <v>0.51719999999999999</v>
      </c>
      <c r="E23" s="18">
        <v>371.54</v>
      </c>
      <c r="F23" s="19">
        <f>ROUND(E23/E48,4)</f>
        <v>0.45590000000000003</v>
      </c>
      <c r="I23" s="17"/>
    </row>
    <row r="24" spans="1:9" s="16" customFormat="1" ht="48" customHeight="1" x14ac:dyDescent="0.3">
      <c r="A24" s="21" t="s">
        <v>47</v>
      </c>
      <c r="B24" s="22" t="s">
        <v>39</v>
      </c>
      <c r="C24" s="18">
        <v>601.16999999999996</v>
      </c>
      <c r="D24" s="19">
        <f>ROUND(C24/C48,4)</f>
        <v>0.7702</v>
      </c>
      <c r="E24" s="18">
        <v>224.09</v>
      </c>
      <c r="F24" s="19">
        <f>ROUND(E24/E48,4)</f>
        <v>0.27500000000000002</v>
      </c>
      <c r="G24" s="27"/>
      <c r="I24" s="17"/>
    </row>
    <row r="25" spans="1:9" s="16" customFormat="1" ht="24.75" customHeight="1" x14ac:dyDescent="0.3">
      <c r="A25" s="21" t="s">
        <v>46</v>
      </c>
      <c r="B25" s="20" t="s">
        <v>28</v>
      </c>
      <c r="C25" s="18">
        <f>132.1+95.79+185.6+58.96</f>
        <v>472.45</v>
      </c>
      <c r="D25" s="19">
        <f>ROUND(C25/C48,4)</f>
        <v>0.60529999999999995</v>
      </c>
      <c r="E25" s="18">
        <f>121.57+88.15+170.81+54.26</f>
        <v>434.78999999999996</v>
      </c>
      <c r="F25" s="19">
        <f>ROUND(E25/E48,4)</f>
        <v>0.53359999999999996</v>
      </c>
      <c r="I25" s="17"/>
    </row>
    <row r="26" spans="1:9" s="16" customFormat="1" ht="24.75" customHeight="1" x14ac:dyDescent="0.3">
      <c r="A26" s="14" t="s">
        <v>45</v>
      </c>
      <c r="B26" s="26" t="s">
        <v>44</v>
      </c>
      <c r="C26" s="24">
        <f>SUM(C27:C31)</f>
        <v>3794.3</v>
      </c>
      <c r="D26" s="24">
        <f>SUM(D27:D31)</f>
        <v>4.8613</v>
      </c>
      <c r="E26" s="24">
        <f>SUM(E27:E31)</f>
        <v>3436.66</v>
      </c>
      <c r="F26" s="24">
        <f>SUM(F27:F31)</f>
        <v>4.2172999999999998</v>
      </c>
      <c r="I26" s="17"/>
    </row>
    <row r="27" spans="1:9" s="16" customFormat="1" ht="24.75" customHeight="1" x14ac:dyDescent="0.3">
      <c r="A27" s="21" t="s">
        <v>43</v>
      </c>
      <c r="B27" s="20" t="s">
        <v>34</v>
      </c>
      <c r="C27" s="18">
        <v>2950.21</v>
      </c>
      <c r="D27" s="19">
        <f>ROUND(C27/C48,4)</f>
        <v>3.7797999999999998</v>
      </c>
      <c r="E27" s="18">
        <v>2672.13</v>
      </c>
      <c r="F27" s="19">
        <f>ROUND(E27/E48,4)</f>
        <v>3.2791000000000001</v>
      </c>
      <c r="I27" s="17"/>
    </row>
    <row r="28" spans="1:9" s="16" customFormat="1" ht="24.75" customHeight="1" x14ac:dyDescent="0.3">
      <c r="A28" s="21" t="s">
        <v>42</v>
      </c>
      <c r="B28" s="20" t="s">
        <v>32</v>
      </c>
      <c r="C28" s="18">
        <v>649.04999999999995</v>
      </c>
      <c r="D28" s="19">
        <f>ROUND(C28/C48,4)</f>
        <v>0.83160000000000001</v>
      </c>
      <c r="E28" s="18">
        <v>587.87</v>
      </c>
      <c r="F28" s="19">
        <f>ROUND(E28/E48,4)</f>
        <v>0.72140000000000004</v>
      </c>
      <c r="I28" s="17"/>
    </row>
    <row r="29" spans="1:9" s="16" customFormat="1" ht="24.75" customHeight="1" x14ac:dyDescent="0.3">
      <c r="A29" s="21" t="s">
        <v>41</v>
      </c>
      <c r="B29" s="20" t="s">
        <v>30</v>
      </c>
      <c r="C29" s="18">
        <v>37.17</v>
      </c>
      <c r="D29" s="19">
        <f>ROUND(C29/C48,4)</f>
        <v>4.7600000000000003E-2</v>
      </c>
      <c r="E29" s="18">
        <v>33.659999999999997</v>
      </c>
      <c r="F29" s="19">
        <f>ROUND(E29/E48,4)</f>
        <v>4.1300000000000003E-2</v>
      </c>
      <c r="I29" s="17"/>
    </row>
    <row r="30" spans="1:9" s="16" customFormat="1" ht="69.75" x14ac:dyDescent="0.3">
      <c r="A30" s="21" t="s">
        <v>40</v>
      </c>
      <c r="B30" s="22" t="s">
        <v>39</v>
      </c>
      <c r="C30" s="18">
        <v>0</v>
      </c>
      <c r="D30" s="19">
        <f>ROUND(C30/C48,4)</f>
        <v>0</v>
      </c>
      <c r="E30" s="18">
        <v>0</v>
      </c>
      <c r="F30" s="19">
        <f>ROUND(E30/E48,4)</f>
        <v>0</v>
      </c>
      <c r="I30" s="17"/>
    </row>
    <row r="31" spans="1:9" s="16" customFormat="1" ht="24.75" customHeight="1" x14ac:dyDescent="0.3">
      <c r="A31" s="21" t="s">
        <v>38</v>
      </c>
      <c r="B31" s="20" t="s">
        <v>28</v>
      </c>
      <c r="C31" s="18">
        <f>24.13+66.86+66.88</f>
        <v>157.87</v>
      </c>
      <c r="D31" s="19">
        <f>ROUND(C31/C48,4)</f>
        <v>0.20230000000000001</v>
      </c>
      <c r="E31" s="18">
        <f>21.85+60.57+60.58</f>
        <v>143</v>
      </c>
      <c r="F31" s="19">
        <f>ROUND(E31/E48,4)</f>
        <v>0.17549999999999999</v>
      </c>
      <c r="I31" s="17"/>
    </row>
    <row r="32" spans="1:9" s="16" customFormat="1" ht="24.75" customHeight="1" x14ac:dyDescent="0.3">
      <c r="A32" s="14" t="s">
        <v>37</v>
      </c>
      <c r="B32" s="26" t="s">
        <v>36</v>
      </c>
      <c r="C32" s="24">
        <f>SUM(C33:C36)</f>
        <v>0</v>
      </c>
      <c r="D32" s="24">
        <f>SUM(D33:D36)</f>
        <v>0</v>
      </c>
      <c r="E32" s="24">
        <f>SUM(E33:E36)</f>
        <v>0</v>
      </c>
      <c r="F32" s="24">
        <f>SUM(F33:F36)</f>
        <v>0</v>
      </c>
      <c r="I32" s="17"/>
    </row>
    <row r="33" spans="1:13" s="16" customFormat="1" ht="24.75" customHeight="1" x14ac:dyDescent="0.3">
      <c r="A33" s="21" t="s">
        <v>35</v>
      </c>
      <c r="B33" s="20" t="s">
        <v>34</v>
      </c>
      <c r="C33" s="18">
        <v>0</v>
      </c>
      <c r="D33" s="19">
        <f>ROUND(C33/C48,4)</f>
        <v>0</v>
      </c>
      <c r="E33" s="18">
        <v>0</v>
      </c>
      <c r="F33" s="19">
        <f>ROUND(E33/E48,4)</f>
        <v>0</v>
      </c>
      <c r="I33" s="17"/>
      <c r="J33" s="17"/>
      <c r="K33" s="17"/>
      <c r="M33" s="17"/>
    </row>
    <row r="34" spans="1:13" s="16" customFormat="1" ht="24.75" customHeight="1" x14ac:dyDescent="0.3">
      <c r="A34" s="21" t="s">
        <v>33</v>
      </c>
      <c r="B34" s="20" t="s">
        <v>32</v>
      </c>
      <c r="C34" s="18">
        <v>0</v>
      </c>
      <c r="D34" s="19">
        <f>ROUND(C34/C48,4)</f>
        <v>0</v>
      </c>
      <c r="E34" s="18">
        <v>0</v>
      </c>
      <c r="F34" s="19">
        <f>ROUND(E34/E48,4)</f>
        <v>0</v>
      </c>
      <c r="I34" s="17"/>
      <c r="J34" s="17"/>
      <c r="K34" s="17"/>
      <c r="M34" s="17"/>
    </row>
    <row r="35" spans="1:13" s="16" customFormat="1" ht="24.75" customHeight="1" x14ac:dyDescent="0.3">
      <c r="A35" s="21" t="s">
        <v>31</v>
      </c>
      <c r="B35" s="20" t="s">
        <v>30</v>
      </c>
      <c r="C35" s="18">
        <v>0</v>
      </c>
      <c r="D35" s="19">
        <f>ROUND(C35/C48,4)</f>
        <v>0</v>
      </c>
      <c r="E35" s="18">
        <v>0</v>
      </c>
      <c r="F35" s="19">
        <f>ROUND(E35/E48,4)</f>
        <v>0</v>
      </c>
      <c r="I35" s="17"/>
      <c r="J35" s="17"/>
      <c r="K35" s="17"/>
      <c r="M35" s="17"/>
    </row>
    <row r="36" spans="1:13" s="16" customFormat="1" ht="24.75" customHeight="1" x14ac:dyDescent="0.3">
      <c r="A36" s="21" t="s">
        <v>29</v>
      </c>
      <c r="B36" s="20" t="s">
        <v>28</v>
      </c>
      <c r="C36" s="18">
        <v>0</v>
      </c>
      <c r="D36" s="19">
        <f>ROUND(C36/C48,4)</f>
        <v>0</v>
      </c>
      <c r="E36" s="18">
        <v>0</v>
      </c>
      <c r="F36" s="19">
        <f>ROUND(E36/E48,4)</f>
        <v>0</v>
      </c>
      <c r="I36" s="17"/>
      <c r="M36" s="17"/>
    </row>
    <row r="37" spans="1:13" s="16" customFormat="1" ht="24.75" customHeight="1" x14ac:dyDescent="0.3">
      <c r="A37" s="14" t="s">
        <v>27</v>
      </c>
      <c r="B37" s="26" t="s">
        <v>26</v>
      </c>
      <c r="C37" s="24">
        <v>0</v>
      </c>
      <c r="D37" s="25">
        <v>0</v>
      </c>
      <c r="E37" s="24">
        <v>0</v>
      </c>
      <c r="F37" s="24">
        <v>0</v>
      </c>
      <c r="I37" s="17"/>
    </row>
    <row r="38" spans="1:13" s="16" customFormat="1" ht="24.75" customHeight="1" x14ac:dyDescent="0.3">
      <c r="A38" s="14" t="s">
        <v>25</v>
      </c>
      <c r="B38" s="26" t="s">
        <v>24</v>
      </c>
      <c r="C38" s="24">
        <v>0</v>
      </c>
      <c r="D38" s="25">
        <v>0</v>
      </c>
      <c r="E38" s="24">
        <v>0</v>
      </c>
      <c r="F38" s="24">
        <v>0</v>
      </c>
      <c r="I38" s="17"/>
    </row>
    <row r="39" spans="1:13" s="16" customFormat="1" ht="24.75" customHeight="1" x14ac:dyDescent="0.3">
      <c r="A39" s="14" t="s">
        <v>23</v>
      </c>
      <c r="B39" s="26" t="s">
        <v>22</v>
      </c>
      <c r="C39" s="24">
        <f>C9+C26+C32</f>
        <v>26420.379999999997</v>
      </c>
      <c r="D39" s="24">
        <f>D9+D26+D32</f>
        <v>33.850099999999998</v>
      </c>
      <c r="E39" s="24">
        <f>E9+E26+E32</f>
        <v>23930.35</v>
      </c>
      <c r="F39" s="24">
        <f>F9+F26+F32</f>
        <v>29.366399999999999</v>
      </c>
      <c r="G39" s="27"/>
      <c r="I39" s="17"/>
    </row>
    <row r="40" spans="1:13" s="16" customFormat="1" ht="24.75" customHeight="1" x14ac:dyDescent="0.3">
      <c r="A40" s="14" t="s">
        <v>21</v>
      </c>
      <c r="B40" s="26" t="s">
        <v>20</v>
      </c>
      <c r="C40" s="24">
        <v>0</v>
      </c>
      <c r="D40" s="25">
        <v>0</v>
      </c>
      <c r="E40" s="24">
        <v>0</v>
      </c>
      <c r="F40" s="24">
        <v>0</v>
      </c>
      <c r="I40" s="17"/>
    </row>
    <row r="41" spans="1:13" s="16" customFormat="1" ht="24.75" customHeight="1" x14ac:dyDescent="0.3">
      <c r="A41" s="21" t="s">
        <v>19</v>
      </c>
      <c r="B41" s="20" t="s">
        <v>18</v>
      </c>
      <c r="C41" s="18">
        <v>0</v>
      </c>
      <c r="D41" s="19">
        <v>0</v>
      </c>
      <c r="E41" s="18">
        <v>0</v>
      </c>
      <c r="F41" s="18">
        <v>0</v>
      </c>
      <c r="H41" s="23"/>
      <c r="I41" s="17"/>
    </row>
    <row r="42" spans="1:13" s="16" customFormat="1" ht="24.75" customHeight="1" x14ac:dyDescent="0.3">
      <c r="A42" s="21" t="s">
        <v>17</v>
      </c>
      <c r="B42" s="20" t="s">
        <v>16</v>
      </c>
      <c r="C42" s="18">
        <v>0</v>
      </c>
      <c r="D42" s="19">
        <v>0</v>
      </c>
      <c r="E42" s="18">
        <v>0</v>
      </c>
      <c r="F42" s="18">
        <v>0</v>
      </c>
      <c r="I42" s="17"/>
    </row>
    <row r="43" spans="1:13" s="16" customFormat="1" ht="24.75" customHeight="1" x14ac:dyDescent="0.3">
      <c r="A43" s="21" t="s">
        <v>15</v>
      </c>
      <c r="B43" s="20" t="s">
        <v>14</v>
      </c>
      <c r="C43" s="18">
        <v>0</v>
      </c>
      <c r="D43" s="19">
        <v>0</v>
      </c>
      <c r="E43" s="18">
        <v>0</v>
      </c>
      <c r="F43" s="18">
        <v>0</v>
      </c>
      <c r="I43" s="17"/>
    </row>
    <row r="44" spans="1:13" s="16" customFormat="1" ht="24.75" customHeight="1" x14ac:dyDescent="0.3">
      <c r="A44" s="21" t="s">
        <v>13</v>
      </c>
      <c r="B44" s="22" t="s">
        <v>12</v>
      </c>
      <c r="C44" s="18">
        <v>0</v>
      </c>
      <c r="D44" s="19">
        <v>0</v>
      </c>
      <c r="E44" s="18">
        <v>0</v>
      </c>
      <c r="F44" s="18">
        <v>0</v>
      </c>
      <c r="I44" s="17"/>
    </row>
    <row r="45" spans="1:13" s="16" customFormat="1" ht="24.75" customHeight="1" x14ac:dyDescent="0.3">
      <c r="A45" s="21" t="s">
        <v>11</v>
      </c>
      <c r="B45" s="20" t="s">
        <v>10</v>
      </c>
      <c r="C45" s="18">
        <v>0</v>
      </c>
      <c r="D45" s="19">
        <v>0</v>
      </c>
      <c r="E45" s="18">
        <v>0</v>
      </c>
      <c r="F45" s="18">
        <v>0</v>
      </c>
      <c r="I45" s="17"/>
    </row>
    <row r="46" spans="1:13" ht="47.45" customHeight="1" x14ac:dyDescent="0.2">
      <c r="A46" s="14" t="s">
        <v>9</v>
      </c>
      <c r="B46" s="15" t="s">
        <v>8</v>
      </c>
      <c r="C46" s="59">
        <f>C39+C40</f>
        <v>26420.379999999997</v>
      </c>
      <c r="D46" s="60"/>
      <c r="E46" s="59">
        <f>E39+E40</f>
        <v>23930.35</v>
      </c>
      <c r="F46" s="60"/>
    </row>
    <row r="47" spans="1:13" ht="49.5" x14ac:dyDescent="0.2">
      <c r="A47" s="14" t="s">
        <v>7</v>
      </c>
      <c r="B47" s="15" t="s">
        <v>6</v>
      </c>
      <c r="C47" s="59">
        <f>ROUND(C46/C48:C48,2)</f>
        <v>33.85</v>
      </c>
      <c r="D47" s="60"/>
      <c r="E47" s="59">
        <f>ROUND(E46/E48:E48,2)</f>
        <v>29.37</v>
      </c>
      <c r="F47" s="60"/>
    </row>
    <row r="48" spans="1:13" ht="31.5" customHeight="1" x14ac:dyDescent="0.2">
      <c r="A48" s="14" t="s">
        <v>5</v>
      </c>
      <c r="B48" s="15" t="s">
        <v>4</v>
      </c>
      <c r="C48" s="61">
        <v>780.51</v>
      </c>
      <c r="D48" s="61"/>
      <c r="E48" s="62">
        <v>814.89</v>
      </c>
      <c r="F48" s="63"/>
      <c r="I48" s="6"/>
    </row>
    <row r="49" spans="1:9" ht="45" customHeight="1" x14ac:dyDescent="0.2">
      <c r="A49" s="14" t="s">
        <v>3</v>
      </c>
      <c r="B49" s="13" t="s">
        <v>2</v>
      </c>
      <c r="C49" s="59">
        <f>ROUND(C47*120%,2)</f>
        <v>40.619999999999997</v>
      </c>
      <c r="D49" s="60"/>
      <c r="E49" s="59">
        <f>ROUND(E47*120%,2)</f>
        <v>35.24</v>
      </c>
      <c r="F49" s="60"/>
      <c r="I49" s="6"/>
    </row>
    <row r="50" spans="1:9" ht="45" customHeight="1" x14ac:dyDescent="0.2">
      <c r="A50" s="10"/>
      <c r="B50" s="12"/>
      <c r="C50" s="11"/>
      <c r="D50" s="11"/>
      <c r="E50" s="11"/>
      <c r="F50" s="11"/>
      <c r="I50" s="6"/>
    </row>
    <row r="51" spans="1:9" ht="27.75" customHeight="1" x14ac:dyDescent="0.3">
      <c r="A51" s="10"/>
      <c r="B51" s="9"/>
      <c r="C51" s="8"/>
      <c r="D51" s="8"/>
      <c r="E51" s="7"/>
      <c r="F51" s="7"/>
      <c r="I51" s="6"/>
    </row>
    <row r="52" spans="1:9" ht="27.75" customHeight="1" x14ac:dyDescent="0.35">
      <c r="A52" s="5"/>
      <c r="B52" s="4" t="s">
        <v>1</v>
      </c>
      <c r="C52" s="4"/>
      <c r="D52" s="4"/>
      <c r="E52" s="57" t="s">
        <v>0</v>
      </c>
      <c r="F52" s="57"/>
    </row>
    <row r="53" spans="1:9" ht="61.5" customHeight="1" x14ac:dyDescent="0.4">
      <c r="A53" s="56"/>
      <c r="B53" s="56"/>
      <c r="C53" s="3"/>
      <c r="D53" s="2"/>
      <c r="E53" s="57"/>
      <c r="F53" s="57"/>
    </row>
  </sheetData>
  <mergeCells count="18">
    <mergeCell ref="A2:F2"/>
    <mergeCell ref="A3:F3"/>
    <mergeCell ref="A6:A7"/>
    <mergeCell ref="B6:B7"/>
    <mergeCell ref="C6:D6"/>
    <mergeCell ref="E6:F6"/>
    <mergeCell ref="A53:B53"/>
    <mergeCell ref="E53:F53"/>
    <mergeCell ref="H7:I7"/>
    <mergeCell ref="C46:D46"/>
    <mergeCell ref="E46:F46"/>
    <mergeCell ref="C47:D47"/>
    <mergeCell ref="E47:F47"/>
    <mergeCell ref="C48:D48"/>
    <mergeCell ref="E48:F48"/>
    <mergeCell ref="E52:F52"/>
    <mergeCell ref="C49:D49"/>
    <mergeCell ref="E49:F49"/>
  </mergeCells>
  <printOptions horizontalCentered="1" verticalCentered="1"/>
  <pageMargins left="0.70866141732283472" right="0.31496062992125984" top="0.74803149606299213" bottom="0.74803149606299213" header="0" footer="0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27"/>
  <sheetViews>
    <sheetView workbookViewId="0">
      <selection activeCell="E8" sqref="E8:E17"/>
    </sheetView>
  </sheetViews>
  <sheetFormatPr defaultColWidth="8.85546875" defaultRowHeight="15" x14ac:dyDescent="0.25"/>
  <cols>
    <col min="1" max="1" width="8.85546875" style="37"/>
    <col min="2" max="2" width="4.28515625" style="37" customWidth="1"/>
    <col min="3" max="3" width="39.7109375" style="37" customWidth="1"/>
    <col min="4" max="4" width="16.28515625" style="37" customWidth="1"/>
    <col min="5" max="5" width="16.5703125" style="37" customWidth="1"/>
    <col min="6" max="6" width="11.7109375" style="37" customWidth="1"/>
    <col min="7" max="16384" width="8.85546875" style="37"/>
  </cols>
  <sheetData>
    <row r="1" spans="1:27" ht="15.75" x14ac:dyDescent="0.25">
      <c r="A1" s="38"/>
      <c r="B1" s="38"/>
      <c r="C1" s="68"/>
      <c r="D1" s="68"/>
      <c r="E1" s="68"/>
      <c r="F1" s="6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.75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15.75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51.6" customHeight="1" x14ac:dyDescent="0.25">
      <c r="A4" s="38"/>
      <c r="C4" s="67" t="s">
        <v>100</v>
      </c>
      <c r="D4" s="67"/>
      <c r="E4" s="67"/>
      <c r="F4" s="53"/>
      <c r="G4" s="53"/>
      <c r="H4" s="53"/>
      <c r="I4" s="5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18" customHeight="1" x14ac:dyDescent="0.25">
      <c r="A5" s="38"/>
      <c r="C5" s="67" t="s">
        <v>101</v>
      </c>
      <c r="D5" s="67"/>
      <c r="E5" s="67"/>
      <c r="F5" s="53"/>
      <c r="G5" s="53"/>
      <c r="H5" s="53"/>
      <c r="I5" s="5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25.9" customHeight="1" x14ac:dyDescent="0.25">
      <c r="A6" s="38"/>
      <c r="C6" s="54"/>
      <c r="D6" s="54"/>
      <c r="E6" s="54"/>
      <c r="F6" s="53" t="s">
        <v>99</v>
      </c>
      <c r="G6" s="53"/>
      <c r="H6" s="53"/>
      <c r="I6" s="5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33" customHeight="1" x14ac:dyDescent="0.25">
      <c r="A7" s="38"/>
      <c r="B7" s="51"/>
      <c r="C7" s="51"/>
      <c r="D7" s="52" t="s">
        <v>98</v>
      </c>
      <c r="E7" s="52" t="s">
        <v>97</v>
      </c>
      <c r="F7" s="51" t="s">
        <v>96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ht="15.75" x14ac:dyDescent="0.25">
      <c r="A8" s="38"/>
      <c r="B8" s="47">
        <v>1</v>
      </c>
      <c r="C8" s="47" t="s">
        <v>95</v>
      </c>
      <c r="D8" s="44">
        <f>SUM(D9:D12)</f>
        <v>8925.2099999999991</v>
      </c>
      <c r="E8" s="44">
        <f>SUM(E9:E12)</f>
        <v>5881.19</v>
      </c>
      <c r="F8" s="44">
        <f t="shared" ref="F8:F17" si="0">SUM(D8:E8)</f>
        <v>14806.399999999998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15.75" x14ac:dyDescent="0.25">
      <c r="A9" s="38"/>
      <c r="B9" s="51"/>
      <c r="C9" s="51" t="s">
        <v>94</v>
      </c>
      <c r="D9" s="50">
        <v>7150.51</v>
      </c>
      <c r="E9" s="50">
        <v>4919.58</v>
      </c>
      <c r="F9" s="44">
        <f t="shared" si="0"/>
        <v>12070.09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15.75" x14ac:dyDescent="0.25">
      <c r="A10" s="38"/>
      <c r="B10" s="51"/>
      <c r="C10" s="51" t="s">
        <v>93</v>
      </c>
      <c r="D10" s="50">
        <f>816.89-D11</f>
        <v>733.56</v>
      </c>
      <c r="E10" s="50">
        <f>494.53-E11</f>
        <v>446.58</v>
      </c>
      <c r="F10" s="44">
        <f t="shared" si="0"/>
        <v>1180.1399999999999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15.75" x14ac:dyDescent="0.25">
      <c r="A11" s="38"/>
      <c r="B11" s="51"/>
      <c r="C11" s="51" t="s">
        <v>63</v>
      </c>
      <c r="D11" s="50">
        <v>83.33</v>
      </c>
      <c r="E11" s="50">
        <v>47.95</v>
      </c>
      <c r="F11" s="44">
        <f t="shared" si="0"/>
        <v>131.28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15.75" x14ac:dyDescent="0.25">
      <c r="A12" s="38"/>
      <c r="B12" s="51"/>
      <c r="C12" s="51" t="s">
        <v>92</v>
      </c>
      <c r="D12" s="50">
        <v>957.81</v>
      </c>
      <c r="E12" s="50">
        <v>467.08</v>
      </c>
      <c r="F12" s="44">
        <f t="shared" si="0"/>
        <v>1424.8899999999999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15.75" x14ac:dyDescent="0.25">
      <c r="A13" s="38"/>
      <c r="B13" s="47">
        <v>2</v>
      </c>
      <c r="C13" s="47" t="s">
        <v>91</v>
      </c>
      <c r="D13" s="44">
        <v>12196.32</v>
      </c>
      <c r="E13" s="44">
        <v>13275.08</v>
      </c>
      <c r="F13" s="44">
        <f t="shared" si="0"/>
        <v>25471.4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15.75" x14ac:dyDescent="0.25">
      <c r="A14" s="38"/>
      <c r="B14" s="47">
        <v>3</v>
      </c>
      <c r="C14" s="47" t="s">
        <v>90</v>
      </c>
      <c r="D14" s="44">
        <v>2683.19</v>
      </c>
      <c r="E14" s="44">
        <v>2920.52</v>
      </c>
      <c r="F14" s="44">
        <f t="shared" si="0"/>
        <v>5603.71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15.75" x14ac:dyDescent="0.25">
      <c r="A15" s="38"/>
      <c r="B15" s="47">
        <v>4</v>
      </c>
      <c r="C15" s="47" t="s">
        <v>89</v>
      </c>
      <c r="D15" s="44">
        <v>1776.47</v>
      </c>
      <c r="E15" s="44">
        <v>1463.17</v>
      </c>
      <c r="F15" s="44">
        <f t="shared" si="0"/>
        <v>3239.6400000000003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ht="15.75" x14ac:dyDescent="0.25">
      <c r="A16" s="38"/>
      <c r="B16" s="47">
        <v>5</v>
      </c>
      <c r="C16" s="47" t="s">
        <v>88</v>
      </c>
      <c r="D16" s="44">
        <v>839.19</v>
      </c>
      <c r="E16" s="44">
        <v>390.39</v>
      </c>
      <c r="F16" s="44">
        <f t="shared" si="0"/>
        <v>1229.58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18.75" x14ac:dyDescent="0.3">
      <c r="A17" s="38"/>
      <c r="B17" s="47"/>
      <c r="C17" s="46" t="s">
        <v>87</v>
      </c>
      <c r="D17" s="45">
        <f>D8+D13+D14+D15+D16</f>
        <v>26420.379999999997</v>
      </c>
      <c r="E17" s="45">
        <f>E8+E13+E14+E15+E16</f>
        <v>23930.35</v>
      </c>
      <c r="F17" s="44">
        <f t="shared" si="0"/>
        <v>50350.729999999996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18.75" x14ac:dyDescent="0.3">
      <c r="A18" s="38"/>
      <c r="B18" s="47"/>
      <c r="C18" s="49" t="s">
        <v>86</v>
      </c>
      <c r="D18" s="49">
        <v>0</v>
      </c>
      <c r="E18" s="49">
        <v>0</v>
      </c>
      <c r="F18" s="4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18.75" x14ac:dyDescent="0.3">
      <c r="A19" s="38"/>
      <c r="B19" s="47">
        <v>6</v>
      </c>
      <c r="C19" s="46" t="s">
        <v>85</v>
      </c>
      <c r="D19" s="48">
        <v>780.51</v>
      </c>
      <c r="E19" s="48">
        <v>814.89</v>
      </c>
      <c r="F19" s="44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18.75" x14ac:dyDescent="0.3">
      <c r="A20" s="38"/>
      <c r="B20" s="47"/>
      <c r="C20" s="46" t="s">
        <v>84</v>
      </c>
      <c r="D20" s="45">
        <f>ROUND(D17/D19,2)</f>
        <v>33.85</v>
      </c>
      <c r="E20" s="45">
        <f>ROUND(E17/E19,2)</f>
        <v>29.37</v>
      </c>
      <c r="F20" s="44">
        <f>D20+E20</f>
        <v>63.22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ht="18.75" x14ac:dyDescent="0.3">
      <c r="A21" s="38"/>
      <c r="B21" s="47"/>
      <c r="C21" s="46" t="s">
        <v>83</v>
      </c>
      <c r="D21" s="45">
        <f>ROUND(D20*20%,2)</f>
        <v>6.77</v>
      </c>
      <c r="E21" s="45">
        <f>ROUND(E20*20%,2)</f>
        <v>5.87</v>
      </c>
      <c r="F21" s="44">
        <f>D21+E21</f>
        <v>12.64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ht="18.75" x14ac:dyDescent="0.3">
      <c r="A22" s="38"/>
      <c r="B22" s="47"/>
      <c r="C22" s="46" t="s">
        <v>82</v>
      </c>
      <c r="D22" s="45">
        <f>D20+D21</f>
        <v>40.620000000000005</v>
      </c>
      <c r="E22" s="45">
        <f>E20+E21</f>
        <v>35.24</v>
      </c>
      <c r="F22" s="44">
        <f>D22+E22</f>
        <v>75.860000000000014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ht="18.75" x14ac:dyDescent="0.3">
      <c r="A23" s="38"/>
      <c r="B23" s="43"/>
      <c r="C23" s="39"/>
      <c r="D23" s="39"/>
      <c r="E23" s="4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ht="18.75" x14ac:dyDescent="0.3">
      <c r="A24" s="38"/>
      <c r="B24" s="43"/>
      <c r="C24" s="39"/>
      <c r="D24" s="39"/>
      <c r="E24" s="42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18.75" x14ac:dyDescent="0.3">
      <c r="A25" s="38"/>
      <c r="B25" s="38"/>
      <c r="C25" s="41"/>
      <c r="D25" s="41"/>
      <c r="E25" s="41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18.75" x14ac:dyDescent="0.3">
      <c r="A26" s="38"/>
      <c r="B26" s="38"/>
      <c r="C26" s="41"/>
      <c r="D26" s="41"/>
      <c r="E26" s="41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18.75" x14ac:dyDescent="0.3">
      <c r="A27" s="38"/>
      <c r="B27" s="38"/>
      <c r="C27" s="39" t="s">
        <v>81</v>
      </c>
      <c r="D27" s="40"/>
      <c r="E27" s="39" t="s">
        <v>0</v>
      </c>
      <c r="F27" s="39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ht="15.75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ht="15.75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15.75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15.7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15.75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15.75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ht="15.75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ht="15.75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15.75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15.75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ht="15.75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15.75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15.75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15.75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15.75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15.75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15.75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15.75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ht="15.75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15.75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 ht="15.75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 ht="15.75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27" ht="15.75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ht="15.75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ht="15.75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ht="15.75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ht="15.75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ht="15.75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7" ht="15.75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ht="15.75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ht="15.75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 ht="15.75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 ht="15.75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 ht="15.75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27" ht="15.75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 ht="15.75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 ht="15.75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ht="15.75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1:27" ht="15.75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ht="15.75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ht="15.75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ht="15.75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ht="15.75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 ht="15.75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ht="15.75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 ht="15.75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ht="15.75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ht="15.75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1:27" ht="15.75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1:27" ht="15.75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1:27" ht="15.75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1:27" ht="15.75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7" ht="15.75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1:27" ht="15.75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7" ht="15.75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 ht="15.75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1:27" ht="15.75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1:27" ht="15.75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1:27" ht="15.75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27" ht="15.75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1:27" ht="15.75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1:27" ht="15.75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1:27" ht="15.75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1:27" ht="15.75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1:27" ht="15.75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1:27" ht="15.75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1:27" ht="15.75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1:27" ht="15.75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1:27" ht="15.75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1:27" ht="15.75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 ht="15.75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1:27" ht="15.75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ht="15.75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15.75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ht="15.75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1:27" ht="15.75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1:27" ht="15.75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1:27" ht="15.75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1:27" ht="15.75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1:27" ht="15.75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1:27" ht="15.75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1:27" ht="15.75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1:27" ht="15.75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1:27" ht="15.75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1:27" ht="15.75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1:27" ht="15.75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1:27" ht="15.75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1:27" ht="15.75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1:27" ht="15.75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1:27" ht="15.75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1:27" ht="15.75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1:27" ht="15.75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:27" ht="15.75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1:27" ht="15.75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1:27" ht="15.75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:27" ht="15.75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1:27" ht="15.75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1:27" ht="15.75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1:27" ht="15.75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1:27" ht="15.75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</sheetData>
  <mergeCells count="3">
    <mergeCell ref="C4:E4"/>
    <mergeCell ref="C5:E5"/>
    <mergeCell ref="C1:F1"/>
  </mergeCells>
  <pageMargins left="0.7" right="0.7" top="0.75" bottom="0.75" header="0.3" footer="0.3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структура ЦВ</vt:lpstr>
      <vt:lpstr>елементи</vt:lpstr>
      <vt:lpstr>'структура ЦВ'!Область_друку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ludmila.velma@gmail.com</cp:lastModifiedBy>
  <cp:lastPrinted>2023-08-25T07:32:31Z</cp:lastPrinted>
  <dcterms:created xsi:type="dcterms:W3CDTF">2022-08-28T08:38:35Z</dcterms:created>
  <dcterms:modified xsi:type="dcterms:W3CDTF">2023-11-02T11:06:28Z</dcterms:modified>
</cp:coreProperties>
</file>